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5180" windowHeight="9345" activeTab="0"/>
  </bookViews>
  <sheets>
    <sheet name="Калькулятор вклада" sheetId="1" r:id="rId1"/>
    <sheet name="Copyright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<sst xmlns="http://schemas.openxmlformats.org/spreadsheetml/2006/main" count="23" uniqueCount="23">
  <si>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Ставка, % годовых</t>
  </si>
  <si>
    <t>Срок вклада, мес.</t>
  </si>
  <si>
    <t>Сумма вклада в конце срока</t>
  </si>
  <si>
    <t>Сумма вклада</t>
  </si>
  <si>
    <t>Капитализация процентов</t>
  </si>
  <si>
    <t>Увеличение суммы вклада, %</t>
  </si>
  <si>
    <t>Параметры вклада</t>
  </si>
  <si>
    <t>Период капитализации, мес.</t>
  </si>
  <si>
    <t>Калькулятор доходов по вкладу</t>
  </si>
  <si>
    <t>Copyright by Hawk 2005-2006</t>
  </si>
  <si>
    <t>Валюта вклада</t>
  </si>
  <si>
    <t>в ин. валюте</t>
  </si>
  <si>
    <t>Максимальная ставка, не облагаемая налогом</t>
  </si>
  <si>
    <t>Ставка налогообложения</t>
  </si>
  <si>
    <t>Налоговые отчисления</t>
  </si>
  <si>
    <t>Налогооблагаемый доход</t>
  </si>
  <si>
    <t>Сумма налога</t>
  </si>
  <si>
    <r>
      <t xml:space="preserve">Параметры налогообложения </t>
    </r>
    <r>
      <rPr>
        <sz val="8"/>
        <color indexed="60"/>
        <rFont val="Arial Cyr"/>
        <family val="2"/>
      </rPr>
      <t>(ст. 224, ч. II НК РФ)</t>
    </r>
  </si>
  <si>
    <t>Сумма выплаченных процентов</t>
  </si>
  <si>
    <t>рубли</t>
  </si>
  <si>
    <r>
      <t xml:space="preserve">в рублях </t>
    </r>
    <r>
      <rPr>
        <sz val="8"/>
        <color indexed="18"/>
        <rFont val="Arial Cyr"/>
        <family val="2"/>
      </rPr>
      <t>(ставка рефинансирования + 5%)</t>
    </r>
  </si>
  <si>
    <t>http://law03.ru/kalkulyator/finansovye</t>
  </si>
  <si>
    <t>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</si>
</sst>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#,##0.0"/>
    <numFmt numFmtId="170" formatCode="0.000000"/>
    <numFmt numFmtId="171" formatCode="0.0000000"/>
    <numFmt numFmtId="172" formatCode="0.000%"/>
    <numFmt numFmtId="173" formatCode="0.0000%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</numFmts>
  <fonts count="47">
    <font>
      <sz val="10"/>
      <name val="Arial Cyr"/>
      <family val="0"/>
    </font>
    <font>
      <b/>
      <sz val="10"/>
      <color indexed="60"/>
      <name val="Arial Cyr"/>
      <family val="2"/>
    </font>
    <font>
      <sz val="10"/>
      <color indexed="9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10"/>
      <color indexed="18"/>
      <name val="Arial Cyr"/>
      <family val="2"/>
    </font>
    <font>
      <b/>
      <sz val="12"/>
      <color indexed="18"/>
      <name val="Arial Cyr"/>
      <family val="2"/>
    </font>
    <font>
      <sz val="8"/>
      <color indexed="18"/>
      <name val="Arial Cyr"/>
      <family val="2"/>
    </font>
    <font>
      <sz val="8"/>
      <color indexed="6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 applyProtection="1">
      <alignment/>
      <protection locked="0"/>
    </xf>
    <xf numFmtId="3" fontId="4" fillId="34" borderId="12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3" fontId="4" fillId="34" borderId="12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right" vertical="center"/>
    </xf>
    <xf numFmtId="10" fontId="4" fillId="34" borderId="12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left" indent="2"/>
    </xf>
    <xf numFmtId="168" fontId="4" fillId="34" borderId="12" xfId="0" applyNumberFormat="1" applyFont="1" applyFill="1" applyBorder="1" applyAlignment="1" applyProtection="1">
      <alignment/>
      <protection locked="0"/>
    </xf>
    <xf numFmtId="9" fontId="4" fillId="34" borderId="12" xfId="0" applyNumberFormat="1" applyFont="1" applyFill="1" applyBorder="1" applyAlignment="1" applyProtection="1">
      <alignment/>
      <protection locked="0"/>
    </xf>
    <xf numFmtId="168" fontId="0" fillId="33" borderId="11" xfId="0" applyNumberFormat="1" applyFont="1" applyFill="1" applyBorder="1" applyAlignment="1">
      <alignment horizontal="right" vertical="center"/>
    </xf>
    <xf numFmtId="1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3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w03.ru/kalkulyator/finansovy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showGridLines="0" tabSelected="1" zoomScalePageLayoutView="0" workbookViewId="0" topLeftCell="A1">
      <selection activeCell="E12" sqref="E12"/>
    </sheetView>
  </sheetViews>
  <sheetFormatPr defaultColWidth="9.00390625" defaultRowHeight="12.75"/>
  <cols>
    <col min="1" max="1" width="2.00390625" style="0" customWidth="1"/>
    <col min="2" max="2" width="53.25390625" style="0" customWidth="1"/>
    <col min="3" max="3" width="19.875" style="0" bestFit="1" customWidth="1"/>
    <col min="4" max="4" width="2.00390625" style="0" customWidth="1"/>
    <col min="5" max="5" width="35.375" style="0" customWidth="1"/>
    <col min="6" max="6" width="11.375" style="0" customWidth="1"/>
  </cols>
  <sheetData>
    <row r="1" ht="6" customHeight="1"/>
    <row r="2" spans="2:3" ht="15.75">
      <c r="B2" s="9" t="s">
        <v>8</v>
      </c>
      <c r="C2" s="20" t="s">
        <v>21</v>
      </c>
    </row>
    <row r="3" ht="6" customHeight="1"/>
    <row r="4" spans="2:6" ht="12.75">
      <c r="B4" s="7" t="s">
        <v>6</v>
      </c>
      <c r="C4" s="8"/>
      <c r="E4" s="7" t="s">
        <v>17</v>
      </c>
      <c r="F4" s="8"/>
    </row>
    <row r="5" spans="2:6" ht="12.75">
      <c r="B5" s="3" t="s">
        <v>3</v>
      </c>
      <c r="C5" s="10">
        <v>100000</v>
      </c>
      <c r="E5" s="3" t="s">
        <v>10</v>
      </c>
      <c r="F5" s="6" t="s">
        <v>19</v>
      </c>
    </row>
    <row r="6" spans="2:6" ht="12.75">
      <c r="B6" s="3" t="s">
        <v>0</v>
      </c>
      <c r="C6" s="13">
        <v>0.06</v>
      </c>
      <c r="D6" s="19">
        <f>IF(F5="рубли",IF(C6&gt;F9,C6*(1-F6)+F9*F6,C6),IF(C6&gt;F10,C6*(1-F6)+F10*F6,C6))/12</f>
        <v>0.005</v>
      </c>
      <c r="E6" s="3" t="s">
        <v>13</v>
      </c>
      <c r="F6" s="16">
        <v>0.35</v>
      </c>
    </row>
    <row r="7" spans="2:3" ht="12.75">
      <c r="B7" s="3" t="s">
        <v>1</v>
      </c>
      <c r="C7" s="5">
        <v>36</v>
      </c>
    </row>
    <row r="8" spans="4:6" ht="12.75">
      <c r="D8" s="1"/>
      <c r="E8" s="3" t="s">
        <v>12</v>
      </c>
      <c r="F8" s="3"/>
    </row>
    <row r="9" spans="2:6" ht="12.75">
      <c r="B9" s="3" t="s">
        <v>4</v>
      </c>
      <c r="C9" s="6" t="s">
        <v>22</v>
      </c>
      <c r="D9" s="1"/>
      <c r="E9" s="14" t="s">
        <v>20</v>
      </c>
      <c r="F9" s="13">
        <v>0.18</v>
      </c>
    </row>
    <row r="10" spans="2:7" ht="12.75">
      <c r="B10" s="3" t="s">
        <v>7</v>
      </c>
      <c r="C10" s="5">
        <v>1</v>
      </c>
      <c r="D10" s="2">
        <f>IF(C9="Да",C10,C7)</f>
        <v>1</v>
      </c>
      <c r="E10" s="14" t="s">
        <v>11</v>
      </c>
      <c r="F10" s="15">
        <v>0.09</v>
      </c>
      <c r="G10" s="18">
        <f>IF(F5="рубли",IF(C6&gt;F9,F9,C6),IF(C6&gt;F10,F10,C6))</f>
        <v>0.06</v>
      </c>
    </row>
    <row r="12" spans="2:6" ht="12.75">
      <c r="B12" s="7" t="str">
        <f>"Доходность вклада"&amp;IF(F14&gt;0," с учётом налогообложения","")</f>
        <v>Доходность вклада</v>
      </c>
      <c r="C12" s="8"/>
      <c r="E12" s="7" t="s">
        <v>14</v>
      </c>
      <c r="F12" s="8"/>
    </row>
    <row r="13" spans="2:6" ht="12.75">
      <c r="B13" s="3" t="s">
        <v>2</v>
      </c>
      <c r="C13" s="4">
        <f>$C$5*POWER((1+$D$6*$D$10),ROUNDDOWN($C$7/$D$10,0))*(1+$D$6*MOD($C$7,$D$10))</f>
        <v>119668.05248234127</v>
      </c>
      <c r="E13" s="3" t="s">
        <v>15</v>
      </c>
      <c r="F13" s="4">
        <f>C14*((C6-G10)/(C6*(1-F6)+G10*F6))</f>
        <v>0</v>
      </c>
    </row>
    <row r="14" spans="2:6" ht="12.75">
      <c r="B14" s="11" t="s">
        <v>18</v>
      </c>
      <c r="C14" s="12">
        <f>C13-C5</f>
        <v>19668.05248234127</v>
      </c>
      <c r="E14" s="11" t="s">
        <v>16</v>
      </c>
      <c r="F14" s="12">
        <f>F13*F6</f>
        <v>0</v>
      </c>
    </row>
    <row r="15" spans="2:3" ht="12.75">
      <c r="B15" s="3" t="s">
        <v>5</v>
      </c>
      <c r="C15" s="17">
        <f>C14/C5</f>
        <v>0.1966805248234127</v>
      </c>
    </row>
  </sheetData>
  <sheetProtection/>
  <conditionalFormatting sqref="B10:C10">
    <cfRule type="expression" priority="1" dxfId="2" stopIfTrue="1">
      <formula>$C$9="Нет"</formula>
    </cfRule>
  </conditionalFormatting>
  <conditionalFormatting sqref="E12:F14">
    <cfRule type="expression" priority="2" dxfId="3" stopIfTrue="1">
      <formula>$F$13=0</formula>
    </cfRule>
  </conditionalFormatting>
  <dataValidations count="6">
    <dataValidation type="decimal" allowBlank="1" showInputMessage="1" showErrorMessage="1" error="Период капитализации должен быть больше 0 но меньше или равен сроку вклада." sqref="C10">
      <formula1>0.000000000000001</formula1>
      <formula2>C7</formula2>
    </dataValidation>
    <dataValidation type="list" allowBlank="1" showInputMessage="1" showErrorMessage="1" sqref="C9">
      <formula1>"Да, Нет"</formula1>
    </dataValidation>
    <dataValidation type="decimal" operator="greaterThan" allowBlank="1" showInputMessage="1" showErrorMessage="1" error="Ставка должна быть больше 0." sqref="C6 F9:F10 F6">
      <formula1>0</formula1>
    </dataValidation>
    <dataValidation type="decimal" operator="greaterThan" allowBlank="1" showInputMessage="1" showErrorMessage="1" error="Срок вклада должен быть больше 0." sqref="C7">
      <formula1>0</formula1>
    </dataValidation>
    <dataValidation type="decimal" operator="greaterThan" allowBlank="1" showInputMessage="1" showErrorMessage="1" error="Сумма вклада должна быть больше 0." sqref="C5">
      <formula1>0</formula1>
    </dataValidation>
    <dataValidation type="list" allowBlank="1" showInputMessage="1" showErrorMessage="1" sqref="F5">
      <formula1>"рубли, ин. валюта"</formula1>
    </dataValidation>
  </dataValidations>
  <hyperlinks>
    <hyperlink ref="C2" r:id="rId1" display="http://law03.ru/kalkulyator/finansovye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2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Home, 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</dc:creator>
  <cp:keywords/>
  <dc:description/>
  <cp:lastModifiedBy>Kvasov</cp:lastModifiedBy>
  <cp:lastPrinted>2008-03-30T16:57:38Z</cp:lastPrinted>
  <dcterms:created xsi:type="dcterms:W3CDTF">2006-11-16T15:18:24Z</dcterms:created>
  <dcterms:modified xsi:type="dcterms:W3CDTF">2018-04-28T23:58:45Z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